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3"/>
  </bookViews>
  <sheets>
    <sheet name="Vраб_ТоплХран" sheetId="1" r:id="rId1"/>
    <sheet name="N_НеснОстат" sheetId="2" r:id="rId2"/>
    <sheet name="Vсут_Выдача" sheetId="3" r:id="rId3"/>
    <sheet name="ТЗ" sheetId="4" r:id="rId4"/>
  </sheets>
  <definedNames/>
  <calcPr fullCalcOnLoad="1"/>
</workbook>
</file>

<file path=xl/sharedStrings.xml><?xml version="1.0" encoding="utf-8"?>
<sst xmlns="http://schemas.openxmlformats.org/spreadsheetml/2006/main" count="305" uniqueCount="191">
  <si>
    <t>№ п/п</t>
  </si>
  <si>
    <t>Показатели</t>
  </si>
  <si>
    <t>Общий объем резервуарного парка, предназначенного для хранения авиационного топлива</t>
  </si>
  <si>
    <t>Ед. изм.</t>
  </si>
  <si>
    <t>тонны</t>
  </si>
  <si>
    <t>Обозначение</t>
  </si>
  <si>
    <t>V</t>
  </si>
  <si>
    <t>Примечание</t>
  </si>
  <si>
    <t>Определяется исходя из технической документации на резервуар (паспорт резервуара)</t>
  </si>
  <si>
    <t>Для определения данного объема используются характеристики, градуировочные таблицы и паспорта резервуаров</t>
  </si>
  <si>
    <t>Объем резервуарного парка, занятого авиационным топливом для особого периода в соответствии с мобилизационным заданием</t>
  </si>
  <si>
    <t>Объем резервуарного парка, предназначенного для приема некондиционного авиационного топлива</t>
  </si>
  <si>
    <t>Расчет величины объема выделенного под данные цели ведется с учетом регламентирующих актов промышленной безопасности</t>
  </si>
  <si>
    <t>Общий объем невыбираемых остатков авиационного топлива, находящихся в резервуарах хранения ниже линии забора авиационного топлива</t>
  </si>
  <si>
    <t>Временный объем резервуарного парка, выведенного из технологического процесса на период реконструкции</t>
  </si>
  <si>
    <t>Всего по резервуарному парку</t>
  </si>
  <si>
    <t>в том числе</t>
  </si>
  <si>
    <t>…</t>
  </si>
  <si>
    <t>гр. 1</t>
  </si>
  <si>
    <t>гр. 2</t>
  </si>
  <si>
    <t>гр. 3</t>
  </si>
  <si>
    <t>гр. 4</t>
  </si>
  <si>
    <t>гр. 5</t>
  </si>
  <si>
    <t>гр. 6</t>
  </si>
  <si>
    <t>гр. 5А</t>
  </si>
  <si>
    <t>гр. 5Б</t>
  </si>
  <si>
    <t>гр. 5В</t>
  </si>
  <si>
    <t>гр. 5Г</t>
  </si>
  <si>
    <t>гр. 5…</t>
  </si>
  <si>
    <t>Рабочий объем топливного хранилища</t>
  </si>
  <si>
    <r>
      <t>V</t>
    </r>
    <r>
      <rPr>
        <b/>
        <sz val="6"/>
        <rFont val="Times New Roman"/>
        <family val="1"/>
      </rPr>
      <t>раб</t>
    </r>
  </si>
  <si>
    <r>
      <t>Рассчитывается по формуле: V</t>
    </r>
    <r>
      <rPr>
        <b/>
        <sz val="6"/>
        <rFont val="Times New Roman"/>
        <family val="1"/>
      </rPr>
      <t>раб</t>
    </r>
    <r>
      <rPr>
        <b/>
        <sz val="10"/>
        <rFont val="Times New Roman"/>
        <family val="1"/>
      </rPr>
      <t xml:space="preserve"> = V - V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- V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- V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 xml:space="preserve"> - V</t>
    </r>
    <r>
      <rPr>
        <b/>
        <sz val="6"/>
        <rFont val="Times New Roman"/>
        <family val="1"/>
      </rPr>
      <t>4</t>
    </r>
    <r>
      <rPr>
        <b/>
        <sz val="10"/>
        <rFont val="Times New Roman"/>
        <family val="1"/>
      </rPr>
      <t xml:space="preserve"> - V</t>
    </r>
    <r>
      <rPr>
        <b/>
        <sz val="6"/>
        <rFont val="Times New Roman"/>
        <family val="1"/>
      </rPr>
      <t>5</t>
    </r>
    <r>
      <rPr>
        <b/>
        <sz val="10"/>
        <rFont val="Times New Roman"/>
        <family val="1"/>
      </rPr>
      <t xml:space="preserve"> - V</t>
    </r>
    <r>
      <rPr>
        <b/>
        <sz val="6"/>
        <rFont val="Times New Roman"/>
        <family val="1"/>
      </rPr>
      <t>6</t>
    </r>
  </si>
  <si>
    <t xml:space="preserve">Расчет </t>
  </si>
  <si>
    <t>рабочего объема топливного хранилища</t>
  </si>
  <si>
    <t xml:space="preserve">неснижаемого остатка авиационного топлива в сутки </t>
  </si>
  <si>
    <t>гр. 7</t>
  </si>
  <si>
    <t>гр. 8</t>
  </si>
  <si>
    <t>гр. 9</t>
  </si>
  <si>
    <t>Средний суточный расход авиационного топлива, выдаваемый на заправку ВС всем воздушным перевозчикам за сутки</t>
  </si>
  <si>
    <t>R</t>
  </si>
  <si>
    <t>Фактические данные статистики за соответствующий период</t>
  </si>
  <si>
    <t>Время технологического цикла с учетом времени отстаивания авиационного топлива 4 часа на метр взлива после каждой перекачки (2 раза)</t>
  </si>
  <si>
    <t>сутки</t>
  </si>
  <si>
    <t>Время транспортного цикла доставки для смешанного поступления авиационного топлива на склад</t>
  </si>
  <si>
    <t>Срок, на который складируется минимальный запас авиационного топлива</t>
  </si>
  <si>
    <t>Срок, на который предусмотрен страховой запас авиационного топлива</t>
  </si>
  <si>
    <t>Время действия нормативного запаса авиационного топлива (не менее суток)</t>
  </si>
  <si>
    <t>Нормативный запас авиационного топлива</t>
  </si>
  <si>
    <t>G</t>
  </si>
  <si>
    <r>
      <t>Т</t>
    </r>
    <r>
      <rPr>
        <sz val="6"/>
        <rFont val="Times New Roman"/>
        <family val="1"/>
      </rPr>
      <t>1</t>
    </r>
  </si>
  <si>
    <r>
      <t>Т</t>
    </r>
    <r>
      <rPr>
        <sz val="6"/>
        <rFont val="Times New Roman"/>
        <family val="1"/>
      </rPr>
      <t>2</t>
    </r>
  </si>
  <si>
    <r>
      <t>Т</t>
    </r>
    <r>
      <rPr>
        <sz val="6"/>
        <rFont val="Times New Roman"/>
        <family val="1"/>
      </rPr>
      <t>3</t>
    </r>
  </si>
  <si>
    <r>
      <t>Т</t>
    </r>
    <r>
      <rPr>
        <sz val="6"/>
        <rFont val="Times New Roman"/>
        <family val="1"/>
      </rPr>
      <t>4</t>
    </r>
  </si>
  <si>
    <r>
      <t>Т</t>
    </r>
    <r>
      <rPr>
        <b/>
        <sz val="6"/>
        <rFont val="Times New Roman"/>
        <family val="1"/>
      </rPr>
      <t>G</t>
    </r>
  </si>
  <si>
    <r>
      <t>Рассчитывается по формуле: Т</t>
    </r>
    <r>
      <rPr>
        <b/>
        <sz val="6"/>
        <rFont val="Times New Roman"/>
        <family val="1"/>
      </rPr>
      <t>G</t>
    </r>
    <r>
      <rPr>
        <b/>
        <sz val="10"/>
        <rFont val="Times New Roman"/>
        <family val="1"/>
      </rPr>
      <t xml:space="preserve"> = Т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Т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+ Т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 xml:space="preserve"> + Т</t>
    </r>
    <r>
      <rPr>
        <b/>
        <sz val="6"/>
        <rFont val="Times New Roman"/>
        <family val="1"/>
      </rPr>
      <t xml:space="preserve">4            </t>
    </r>
    <r>
      <rPr>
        <b/>
        <sz val="10"/>
        <rFont val="Times New Roman"/>
        <family val="1"/>
      </rPr>
      <t xml:space="preserve">    Результат округляется в сторону большего целого значения</t>
    </r>
  </si>
  <si>
    <r>
      <t>Рассчитывается по формуле: G = Т</t>
    </r>
    <r>
      <rPr>
        <b/>
        <sz val="6"/>
        <rFont val="Times New Roman"/>
        <family val="1"/>
      </rPr>
      <t>G</t>
    </r>
    <r>
      <rPr>
        <b/>
        <sz val="10"/>
        <rFont val="Times New Roman"/>
        <family val="1"/>
      </rPr>
      <t xml:space="preserve"> х R</t>
    </r>
  </si>
  <si>
    <t>тонн в сутки</t>
  </si>
  <si>
    <t>Фактические данные статистики за соответствующий период (время автомобильной перевозки авиационного топлива с нефтеналивной базы на склад ГСМ)</t>
  </si>
  <si>
    <t>Срок, на который расчитывается неснижаемый остаток авиационного топлива для каждого поклажедателя (не менее суток)</t>
  </si>
  <si>
    <r>
      <t>Т</t>
    </r>
    <r>
      <rPr>
        <b/>
        <sz val="6"/>
        <rFont val="Times New Roman"/>
        <family val="1"/>
      </rPr>
      <t>N</t>
    </r>
  </si>
  <si>
    <r>
      <t>Рассчитывается по формуле: Т</t>
    </r>
    <r>
      <rPr>
        <b/>
        <sz val="6"/>
        <rFont val="Times New Roman"/>
        <family val="1"/>
      </rPr>
      <t>N</t>
    </r>
    <r>
      <rPr>
        <b/>
        <sz val="10"/>
        <rFont val="Times New Roman"/>
        <family val="1"/>
      </rPr>
      <t xml:space="preserve"> = Т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Т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b/>
        <sz val="6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 xml:space="preserve">                            Результат округляется в сторону большего целого значения</t>
    </r>
  </si>
  <si>
    <t>Неснижаемый остаток авиационного топлива в сутки</t>
  </si>
  <si>
    <t>N</t>
  </si>
  <si>
    <r>
      <t>Рассчитывается по формуле: N = Т</t>
    </r>
    <r>
      <rPr>
        <b/>
        <sz val="6"/>
        <rFont val="Times New Roman"/>
        <family val="1"/>
      </rPr>
      <t>N</t>
    </r>
    <r>
      <rPr>
        <b/>
        <sz val="10"/>
        <rFont val="Times New Roman"/>
        <family val="1"/>
      </rPr>
      <t xml:space="preserve"> х R </t>
    </r>
    <r>
      <rPr>
        <b/>
        <sz val="6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 xml:space="preserve">                           </t>
    </r>
  </si>
  <si>
    <t>более 100 тонн</t>
  </si>
  <si>
    <t>от 45 до 100 тонн</t>
  </si>
  <si>
    <t>от 10 до 45 тонн</t>
  </si>
  <si>
    <t>до 10 тонн</t>
  </si>
  <si>
    <t>минута</t>
  </si>
  <si>
    <t>Время заправки ВС, включающее: присоединение ННЗ, заправку, отсоединение ННЗ</t>
  </si>
  <si>
    <t>Величина замеряется и определяется с учетом следующих факторов: тип ВС, тип топливозаправщика, метеоклиматические условия, расположение подъездных путей, трафик средств наземного обслуживания по аэродрому</t>
  </si>
  <si>
    <t>Величина замеряется и определяется с учетом следующих факторов: тип ВС, тип топливозаправщика</t>
  </si>
  <si>
    <t>штуки</t>
  </si>
  <si>
    <t>n</t>
  </si>
  <si>
    <t>-</t>
  </si>
  <si>
    <t>К</t>
  </si>
  <si>
    <t>Установленная величина</t>
  </si>
  <si>
    <r>
      <t>t</t>
    </r>
    <r>
      <rPr>
        <sz val="6"/>
        <rFont val="Times New Roman"/>
        <family val="1"/>
      </rPr>
      <t>по</t>
    </r>
  </si>
  <si>
    <r>
      <t>t</t>
    </r>
    <r>
      <rPr>
        <sz val="6"/>
        <rFont val="Times New Roman"/>
        <family val="1"/>
      </rPr>
      <t>с</t>
    </r>
  </si>
  <si>
    <r>
      <t>t</t>
    </r>
    <r>
      <rPr>
        <sz val="6"/>
        <rFont val="Times New Roman"/>
        <family val="1"/>
      </rPr>
      <t>з</t>
    </r>
  </si>
  <si>
    <r>
      <t>Т</t>
    </r>
    <r>
      <rPr>
        <sz val="6"/>
        <rFont val="Times New Roman"/>
        <family val="1"/>
      </rPr>
      <t>тз</t>
    </r>
  </si>
  <si>
    <t>Количество воздушных судов, обслуживаемых за одну рабочую смену</t>
  </si>
  <si>
    <t>Рассчитывается по формуле</t>
  </si>
  <si>
    <t>10.1</t>
  </si>
  <si>
    <t>10.2</t>
  </si>
  <si>
    <r>
      <t>N</t>
    </r>
    <r>
      <rPr>
        <sz val="6"/>
        <rFont val="Times New Roman"/>
        <family val="1"/>
      </rPr>
      <t>вс</t>
    </r>
  </si>
  <si>
    <r>
      <t>Т</t>
    </r>
    <r>
      <rPr>
        <sz val="6"/>
        <rFont val="Times New Roman"/>
        <family val="1"/>
      </rPr>
      <t>см.тз</t>
    </r>
  </si>
  <si>
    <r>
      <t>Т</t>
    </r>
    <r>
      <rPr>
        <sz val="6"/>
        <rFont val="Times New Roman"/>
        <family val="1"/>
      </rPr>
      <t>свз.тз</t>
    </r>
  </si>
  <si>
    <r>
      <t>N</t>
    </r>
    <r>
      <rPr>
        <sz val="6"/>
        <rFont val="Times New Roman"/>
        <family val="1"/>
      </rPr>
      <t>см.тз</t>
    </r>
  </si>
  <si>
    <r>
      <t>Рассчитывается по формуле: N</t>
    </r>
    <r>
      <rPr>
        <b/>
        <sz val="6"/>
        <rFont val="Times New Roman"/>
        <family val="1"/>
      </rPr>
      <t>см.тз</t>
    </r>
    <r>
      <rPr>
        <b/>
        <sz val="10"/>
        <rFont val="Times New Roman"/>
        <family val="1"/>
      </rPr>
      <t xml:space="preserve"> = Т</t>
    </r>
    <r>
      <rPr>
        <b/>
        <sz val="6"/>
        <rFont val="Times New Roman"/>
        <family val="1"/>
      </rPr>
      <t>см.тз</t>
    </r>
    <r>
      <rPr>
        <b/>
        <sz val="10"/>
        <rFont val="Times New Roman"/>
        <family val="1"/>
      </rPr>
      <t xml:space="preserve"> / Т</t>
    </r>
    <r>
      <rPr>
        <b/>
        <sz val="6"/>
        <rFont val="Times New Roman"/>
        <family val="1"/>
      </rPr>
      <t>свз.тз</t>
    </r>
  </si>
  <si>
    <r>
      <t>Рассчитывается по формуле: N</t>
    </r>
    <r>
      <rPr>
        <b/>
        <sz val="6"/>
        <rFont val="Times New Roman"/>
        <family val="1"/>
      </rPr>
      <t>сз.тз</t>
    </r>
    <r>
      <rPr>
        <b/>
        <sz val="10"/>
        <rFont val="Times New Roman"/>
        <family val="1"/>
      </rPr>
      <t xml:space="preserve"> = N</t>
    </r>
    <r>
      <rPr>
        <b/>
        <sz val="6"/>
        <rFont val="Times New Roman"/>
        <family val="1"/>
      </rPr>
      <t>вс</t>
    </r>
    <r>
      <rPr>
        <b/>
        <sz val="10"/>
        <rFont val="Times New Roman"/>
        <family val="1"/>
      </rPr>
      <t xml:space="preserve"> / N</t>
    </r>
    <r>
      <rPr>
        <b/>
        <sz val="6"/>
        <rFont val="Times New Roman"/>
        <family val="1"/>
      </rPr>
      <t>см.тз</t>
    </r>
    <r>
      <rPr>
        <b/>
        <sz val="10"/>
        <rFont val="Times New Roman"/>
        <family val="1"/>
      </rPr>
      <t xml:space="preserve"> + 1</t>
    </r>
  </si>
  <si>
    <r>
      <t>N</t>
    </r>
    <r>
      <rPr>
        <sz val="6"/>
        <rFont val="Times New Roman"/>
        <family val="1"/>
      </rPr>
      <t>сз.тз</t>
    </r>
  </si>
  <si>
    <t>Среднее время заправки ВС (по технологическому графику)</t>
  </si>
  <si>
    <t>час</t>
  </si>
  <si>
    <t>В случае разброса величин принимается среднее значение</t>
  </si>
  <si>
    <t>Время на проведение технологических операций контроля качества</t>
  </si>
  <si>
    <r>
      <t>t</t>
    </r>
    <r>
      <rPr>
        <sz val="6"/>
        <rFont val="Times New Roman"/>
        <family val="1"/>
      </rPr>
      <t>вс</t>
    </r>
  </si>
  <si>
    <r>
      <t>t</t>
    </r>
    <r>
      <rPr>
        <sz val="6"/>
        <rFont val="Times New Roman"/>
        <family val="1"/>
      </rPr>
      <t>кк</t>
    </r>
  </si>
  <si>
    <r>
      <t>t</t>
    </r>
    <r>
      <rPr>
        <sz val="6"/>
        <rFont val="Times New Roman"/>
        <family val="1"/>
      </rPr>
      <t>н</t>
    </r>
  </si>
  <si>
    <r>
      <t>К</t>
    </r>
    <r>
      <rPr>
        <sz val="6"/>
        <rFont val="Times New Roman"/>
        <family val="1"/>
      </rPr>
      <t>тз</t>
    </r>
  </si>
  <si>
    <r>
      <t>Рассчитывается по формуле: К</t>
    </r>
    <r>
      <rPr>
        <b/>
        <sz val="6"/>
        <rFont val="Times New Roman"/>
        <family val="1"/>
      </rPr>
      <t>тз</t>
    </r>
    <r>
      <rPr>
        <b/>
        <sz val="10"/>
        <rFont val="Times New Roman"/>
        <family val="1"/>
      </rPr>
      <t xml:space="preserve"> = t</t>
    </r>
    <r>
      <rPr>
        <b/>
        <sz val="6"/>
        <rFont val="Times New Roman"/>
        <family val="1"/>
      </rPr>
      <t>вс</t>
    </r>
    <r>
      <rPr>
        <b/>
        <sz val="10"/>
        <rFont val="Times New Roman"/>
        <family val="1"/>
      </rPr>
      <t xml:space="preserve"> / (t</t>
    </r>
    <r>
      <rPr>
        <b/>
        <sz val="6"/>
        <rFont val="Times New Roman"/>
        <family val="1"/>
      </rPr>
      <t>вс</t>
    </r>
    <r>
      <rPr>
        <b/>
        <sz val="10"/>
        <rFont val="Times New Roman"/>
        <family val="1"/>
      </rPr>
      <t xml:space="preserve"> + t</t>
    </r>
    <r>
      <rPr>
        <b/>
        <sz val="6"/>
        <rFont val="Times New Roman"/>
        <family val="1"/>
      </rPr>
      <t>кк</t>
    </r>
    <r>
      <rPr>
        <b/>
        <sz val="10"/>
        <rFont val="Times New Roman"/>
        <family val="1"/>
      </rPr>
      <t xml:space="preserve"> + t</t>
    </r>
    <r>
      <rPr>
        <b/>
        <sz val="6"/>
        <rFont val="Times New Roman"/>
        <family val="1"/>
      </rPr>
      <t>по</t>
    </r>
    <r>
      <rPr>
        <b/>
        <sz val="10"/>
        <rFont val="Times New Roman"/>
        <family val="1"/>
      </rPr>
      <t xml:space="preserve"> + t</t>
    </r>
    <r>
      <rPr>
        <b/>
        <sz val="6"/>
        <rFont val="Times New Roman"/>
        <family val="1"/>
      </rPr>
      <t>н</t>
    </r>
    <r>
      <rPr>
        <b/>
        <sz val="10"/>
        <rFont val="Times New Roman"/>
        <family val="1"/>
      </rPr>
      <t>)</t>
    </r>
  </si>
  <si>
    <t>куб. метров в час</t>
  </si>
  <si>
    <t>куб. метр</t>
  </si>
  <si>
    <r>
      <t>Q</t>
    </r>
    <r>
      <rPr>
        <sz val="6"/>
        <rFont val="Times New Roman"/>
        <family val="1"/>
      </rPr>
      <t>pn</t>
    </r>
  </si>
  <si>
    <r>
      <t>V</t>
    </r>
    <r>
      <rPr>
        <sz val="6"/>
        <rFont val="Times New Roman"/>
        <family val="1"/>
      </rPr>
      <t>тз</t>
    </r>
  </si>
  <si>
    <t>Максимально возможное количество заправок ВС в час (пиковый расход) с использованием топливозаправщиков для любого воздушного перевозчика</t>
  </si>
  <si>
    <r>
      <t>N</t>
    </r>
    <r>
      <rPr>
        <sz val="6"/>
        <rFont val="Times New Roman"/>
        <family val="1"/>
      </rPr>
      <t>тз</t>
    </r>
  </si>
  <si>
    <r>
      <t>Рассчитывается по формуле: N</t>
    </r>
    <r>
      <rPr>
        <b/>
        <sz val="6"/>
        <rFont val="Times New Roman"/>
        <family val="1"/>
      </rPr>
      <t>тз</t>
    </r>
    <r>
      <rPr>
        <b/>
        <sz val="10"/>
        <rFont val="Times New Roman"/>
        <family val="1"/>
      </rPr>
      <t xml:space="preserve"> = (Q</t>
    </r>
    <r>
      <rPr>
        <b/>
        <sz val="6"/>
        <rFont val="Times New Roman"/>
        <family val="1"/>
      </rPr>
      <t>pn</t>
    </r>
    <r>
      <rPr>
        <b/>
        <sz val="10"/>
        <rFont val="Times New Roman"/>
        <family val="1"/>
      </rPr>
      <t xml:space="preserve"> / V</t>
    </r>
    <r>
      <rPr>
        <b/>
        <sz val="6"/>
        <rFont val="Times New Roman"/>
        <family val="1"/>
      </rPr>
      <t>тз</t>
    </r>
    <r>
      <rPr>
        <b/>
        <sz val="10"/>
        <rFont val="Times New Roman"/>
        <family val="1"/>
      </rPr>
      <t>) х К</t>
    </r>
    <r>
      <rPr>
        <b/>
        <sz val="6"/>
        <rFont val="Times New Roman"/>
        <family val="1"/>
      </rPr>
      <t>тз</t>
    </r>
  </si>
  <si>
    <t>Технически максимально возможное количество заправляемых ВС в сутки</t>
  </si>
  <si>
    <r>
      <t>N</t>
    </r>
    <r>
      <rPr>
        <sz val="6"/>
        <rFont val="Times New Roman"/>
        <family val="1"/>
      </rPr>
      <t>сут</t>
    </r>
  </si>
  <si>
    <r>
      <t>Рассчитывается по формуле: N</t>
    </r>
    <r>
      <rPr>
        <b/>
        <sz val="6"/>
        <rFont val="Times New Roman"/>
        <family val="1"/>
      </rPr>
      <t>сут</t>
    </r>
    <r>
      <rPr>
        <b/>
        <sz val="10"/>
        <rFont val="Times New Roman"/>
        <family val="1"/>
      </rPr>
      <t xml:space="preserve"> = N</t>
    </r>
    <r>
      <rPr>
        <b/>
        <sz val="6"/>
        <rFont val="Times New Roman"/>
        <family val="1"/>
      </rPr>
      <t>тз</t>
    </r>
    <r>
      <rPr>
        <b/>
        <sz val="10"/>
        <rFont val="Times New Roman"/>
        <family val="1"/>
      </rPr>
      <t xml:space="preserve"> х 24,                                            </t>
    </r>
    <r>
      <rPr>
        <sz val="10"/>
        <rFont val="Times New Roman"/>
        <family val="1"/>
      </rPr>
      <t>где 24 - количество часов в сутках</t>
    </r>
  </si>
  <si>
    <t>Объем авиационного топлива, находящегося на отстаивании в резервуарах в сутки</t>
  </si>
  <si>
    <r>
      <t>V</t>
    </r>
    <r>
      <rPr>
        <sz val="6"/>
        <rFont val="Times New Roman"/>
        <family val="1"/>
      </rPr>
      <t>7</t>
    </r>
  </si>
  <si>
    <t>Объем пополнения запасов авиационного топлива в расходных резервуарах в сутки, зависящий от производительности наполнения резервуаров (перекачек)</t>
  </si>
  <si>
    <t>Коэффициент заполнения резервуарного парка</t>
  </si>
  <si>
    <r>
      <t>К</t>
    </r>
    <r>
      <rPr>
        <sz val="6"/>
        <rFont val="Times New Roman"/>
        <family val="1"/>
      </rPr>
      <t>з</t>
    </r>
  </si>
  <si>
    <r>
      <t>V</t>
    </r>
    <r>
      <rPr>
        <sz val="6"/>
        <rFont val="Times New Roman"/>
        <family val="1"/>
      </rPr>
      <t>раб</t>
    </r>
  </si>
  <si>
    <t>Коэффициент пополнения запасов авиационного топлива в расходных резервуарах</t>
  </si>
  <si>
    <r>
      <t>V</t>
    </r>
    <r>
      <rPr>
        <sz val="6"/>
        <rFont val="Times New Roman"/>
        <family val="1"/>
      </rPr>
      <t>пп</t>
    </r>
  </si>
  <si>
    <r>
      <t>К</t>
    </r>
    <r>
      <rPr>
        <sz val="6"/>
        <rFont val="Times New Roman"/>
        <family val="1"/>
      </rPr>
      <t>пп</t>
    </r>
  </si>
  <si>
    <r>
      <t>Рассчитывается по формуле: К</t>
    </r>
    <r>
      <rPr>
        <sz val="6"/>
        <rFont val="Times New Roman"/>
        <family val="1"/>
      </rPr>
      <t>пп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пп</t>
    </r>
    <r>
      <rPr>
        <sz val="10"/>
        <rFont val="Times New Roman"/>
        <family val="1"/>
      </rPr>
      <t xml:space="preserve"> / V</t>
    </r>
  </si>
  <si>
    <t>Объем выделенного по правилам промышленной безопасности резервуарного парка для случаев чрезвычайных ситуаций</t>
  </si>
  <si>
    <t xml:space="preserve">технически максимально возможного объема выдачи авиационного топлива из расходных резервуаров на заправку ВС в сутки </t>
  </si>
  <si>
    <t>Таблица № 1</t>
  </si>
  <si>
    <t>Таблица № 2</t>
  </si>
  <si>
    <t>Таблица № 3</t>
  </si>
  <si>
    <t xml:space="preserve">Технически максимально возможный объема выдачи авиационного топлива из расходных резервуаров на заправку ВС в сутки </t>
  </si>
  <si>
    <r>
      <t>V</t>
    </r>
    <r>
      <rPr>
        <b/>
        <sz val="6"/>
        <rFont val="Times New Roman"/>
        <family val="1"/>
      </rPr>
      <t>сут</t>
    </r>
  </si>
  <si>
    <r>
      <t>Рассчитывается по формуле: V</t>
    </r>
    <r>
      <rPr>
        <b/>
        <sz val="6"/>
        <rFont val="Times New Roman"/>
        <family val="1"/>
      </rPr>
      <t>сут</t>
    </r>
    <r>
      <rPr>
        <b/>
        <sz val="10"/>
        <rFont val="Times New Roman"/>
        <family val="1"/>
      </rPr>
      <t xml:space="preserve"> = (V</t>
    </r>
    <r>
      <rPr>
        <b/>
        <sz val="6"/>
        <rFont val="Times New Roman"/>
        <family val="1"/>
      </rPr>
      <t>раб</t>
    </r>
    <r>
      <rPr>
        <b/>
        <sz val="10"/>
        <rFont val="Times New Roman"/>
        <family val="1"/>
      </rPr>
      <t xml:space="preserve"> - V</t>
    </r>
    <r>
      <rPr>
        <b/>
        <sz val="6"/>
        <rFont val="Times New Roman"/>
        <family val="1"/>
      </rPr>
      <t>7</t>
    </r>
    <r>
      <rPr>
        <b/>
        <sz val="10"/>
        <rFont val="Times New Roman"/>
        <family val="1"/>
      </rPr>
      <t>) * (К</t>
    </r>
    <r>
      <rPr>
        <b/>
        <sz val="6"/>
        <rFont val="Times New Roman"/>
        <family val="1"/>
      </rPr>
      <t>з</t>
    </r>
    <r>
      <rPr>
        <b/>
        <sz val="10"/>
        <rFont val="Times New Roman"/>
        <family val="1"/>
      </rPr>
      <t xml:space="preserve"> / К</t>
    </r>
    <r>
      <rPr>
        <b/>
        <sz val="6"/>
        <rFont val="Times New Roman"/>
        <family val="1"/>
      </rPr>
      <t>пп</t>
    </r>
    <r>
      <rPr>
        <b/>
        <sz val="10"/>
        <rFont val="Times New Roman"/>
        <family val="1"/>
      </rPr>
      <t>)</t>
    </r>
  </si>
  <si>
    <t>13.1</t>
  </si>
  <si>
    <t>13.2</t>
  </si>
  <si>
    <t>15.1</t>
  </si>
  <si>
    <t>15.2</t>
  </si>
  <si>
    <t>16.1</t>
  </si>
  <si>
    <t>16.2</t>
  </si>
  <si>
    <t>17.1</t>
  </si>
  <si>
    <t>17.2</t>
  </si>
  <si>
    <t>18.1</t>
  </si>
  <si>
    <t>18.2</t>
  </si>
  <si>
    <t>V1</t>
  </si>
  <si>
    <r>
      <t>V2</t>
    </r>
  </si>
  <si>
    <r>
      <t>V3</t>
    </r>
  </si>
  <si>
    <r>
      <t>V4</t>
    </r>
  </si>
  <si>
    <r>
      <t>V5</t>
    </r>
  </si>
  <si>
    <r>
      <t>V6</t>
    </r>
  </si>
  <si>
    <t>Один показатель для всех воздушных судов</t>
  </si>
  <si>
    <t>См. таблицу № 1 "Расчет рабочего объема топливного хранилища ООО "АЭРОФЬЮЭЛЗ КУРГАН"</t>
  </si>
  <si>
    <t>Объем резервуарного парка для авиационного топлива, слитого из баков ВС</t>
  </si>
  <si>
    <t xml:space="preserve">Время подъезда-отъезда (подъезд к ВС и отъезд от ВС) </t>
  </si>
  <si>
    <t>1.2</t>
  </si>
  <si>
    <t>1.1</t>
  </si>
  <si>
    <t xml:space="preserve">количества требуемых топливозаправщиков </t>
  </si>
  <si>
    <t>ТЗ-22</t>
  </si>
  <si>
    <t>ТЗА-10</t>
  </si>
  <si>
    <t>2.1</t>
  </si>
  <si>
    <t>2.2</t>
  </si>
  <si>
    <t>3.1</t>
  </si>
  <si>
    <t>3.2</t>
  </si>
  <si>
    <t>Время закачки цистерны топливозаправщика на складе ГСМ дя проведения складских анализов авиационного топлива</t>
  </si>
  <si>
    <t>Время подъезда - отъезда топливозаправщика от пункта налива до ВС и обратно (время технологического цикла движения)</t>
  </si>
  <si>
    <t>6.1</t>
  </si>
  <si>
    <t>6.2</t>
  </si>
  <si>
    <t>7.1</t>
  </si>
  <si>
    <t>7.2</t>
  </si>
  <si>
    <t>Время наполнения среднего объема цистерны топливозаправщика на пункте налива</t>
  </si>
  <si>
    <t>8.1</t>
  </si>
  <si>
    <t>8.2</t>
  </si>
  <si>
    <t>Суммарная производительность налива цистерны топливозапращика на пункте налива</t>
  </si>
  <si>
    <t>9.1</t>
  </si>
  <si>
    <t>9.2</t>
  </si>
  <si>
    <t>Средний арифметический объем одной цистерны топливозапращика</t>
  </si>
  <si>
    <t>Коэффициент использования топливозаправщиков</t>
  </si>
  <si>
    <t>12.1</t>
  </si>
  <si>
    <t>12.2</t>
  </si>
  <si>
    <t>Коэффициент привлечения топливозаправщиков</t>
  </si>
  <si>
    <t>Время заправки ВС в случае применения топливозаправщиков</t>
  </si>
  <si>
    <r>
      <t>Рассчитывается по формуле: Т</t>
    </r>
    <r>
      <rPr>
        <b/>
        <sz val="6"/>
        <rFont val="Times New Roman"/>
        <family val="1"/>
      </rPr>
      <t>тз</t>
    </r>
    <r>
      <rPr>
        <b/>
        <sz val="10"/>
        <rFont val="Times New Roman"/>
        <family val="1"/>
      </rPr>
      <t xml:space="preserve"> = (t</t>
    </r>
    <r>
      <rPr>
        <b/>
        <sz val="6"/>
        <rFont val="Times New Roman"/>
        <family val="1"/>
      </rPr>
      <t>по</t>
    </r>
    <r>
      <rPr>
        <b/>
        <sz val="10"/>
        <rFont val="Times New Roman"/>
        <family val="1"/>
      </rPr>
      <t xml:space="preserve"> + t</t>
    </r>
    <r>
      <rPr>
        <b/>
        <sz val="6"/>
        <rFont val="Times New Roman"/>
        <family val="1"/>
      </rPr>
      <t>с</t>
    </r>
    <r>
      <rPr>
        <b/>
        <sz val="10"/>
        <rFont val="Times New Roman"/>
        <family val="1"/>
      </rPr>
      <t xml:space="preserve"> + t</t>
    </r>
    <r>
      <rPr>
        <b/>
        <sz val="6"/>
        <rFont val="Times New Roman"/>
        <family val="1"/>
      </rPr>
      <t>з</t>
    </r>
    <r>
      <rPr>
        <b/>
        <sz val="10"/>
        <rFont val="Times New Roman"/>
        <family val="1"/>
      </rPr>
      <t xml:space="preserve"> + 40 х n) х К,            </t>
    </r>
    <r>
      <rPr>
        <sz val="10"/>
        <rFont val="Times New Roman"/>
        <family val="1"/>
      </rPr>
      <t>где 40 - время отстоя и проверки содержания воды в топливе и в емкости цистерны на складе и на перроне (минута)</t>
    </r>
    <r>
      <rPr>
        <sz val="6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</t>
    </r>
  </si>
  <si>
    <t>Продолжительность рабочей смены топливозапращика</t>
  </si>
  <si>
    <t xml:space="preserve">Среднее время заправки одного ВС одним топливозаправщиком </t>
  </si>
  <si>
    <t>Количество воздушных судов, которое может заправить один топливозаправщик за одну рабочую смену</t>
  </si>
  <si>
    <t xml:space="preserve">Количество требуемых топливозаправщиков для бесперебойной работы с учетом одного резервного рабочего топливозаправщика </t>
  </si>
  <si>
    <t xml:space="preserve">Общая численность парка </t>
  </si>
  <si>
    <t>(с учетом одного резервного рабочего топливозаправщика)</t>
  </si>
  <si>
    <t>4.1</t>
  </si>
  <si>
    <t>4.2</t>
  </si>
  <si>
    <t xml:space="preserve">Масса воздушного судна </t>
  </si>
  <si>
    <t>2014г.</t>
  </si>
  <si>
    <t>ОАО "Аэропорт Курган"</t>
  </si>
  <si>
    <t>2017г.</t>
  </si>
  <si>
    <t>на складе ОАО "Аэропорт Курган"</t>
  </si>
  <si>
    <t xml:space="preserve">для бесперебойной работы ОАО "Аэропорт Курган" по обеспечению заправки воздушных судов в аэропорту г. Кургана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</si>
</sst>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Continuous" vertical="top" wrapText="1"/>
    </xf>
    <xf numFmtId="0" fontId="2" fillId="0" borderId="13" xfId="0" applyFont="1" applyBorder="1" applyAlignment="1">
      <alignment horizontal="centerContinuous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vertical="top"/>
    </xf>
    <xf numFmtId="3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/>
    </xf>
    <xf numFmtId="172" fontId="5" fillId="0" borderId="14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Continuous" vertical="top"/>
    </xf>
    <xf numFmtId="3" fontId="2" fillId="0" borderId="13" xfId="0" applyNumberFormat="1" applyFont="1" applyBorder="1" applyAlignment="1">
      <alignment horizontal="centerContinuous" vertical="top"/>
    </xf>
    <xf numFmtId="3" fontId="2" fillId="0" borderId="16" xfId="0" applyNumberFormat="1" applyFont="1" applyBorder="1" applyAlignment="1">
      <alignment horizontal="centerContinuous" vertical="top"/>
    </xf>
    <xf numFmtId="3" fontId="2" fillId="0" borderId="17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3" fontId="2" fillId="0" borderId="19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49" fontId="2" fillId="0" borderId="20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Continuous" vertical="top"/>
    </xf>
    <xf numFmtId="172" fontId="2" fillId="0" borderId="13" xfId="0" applyNumberFormat="1" applyFont="1" applyBorder="1" applyAlignment="1">
      <alignment horizontal="centerContinuous" vertical="top"/>
    </xf>
    <xf numFmtId="172" fontId="2" fillId="0" borderId="16" xfId="0" applyNumberFormat="1" applyFont="1" applyBorder="1" applyAlignment="1">
      <alignment horizontal="centerContinuous" vertical="top"/>
    </xf>
    <xf numFmtId="3" fontId="2" fillId="0" borderId="10" xfId="0" applyNumberFormat="1" applyFont="1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right" vertical="top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5" fillId="0" borderId="14" xfId="0" applyFont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0" fontId="2" fillId="33" borderId="14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3" fontId="2" fillId="33" borderId="14" xfId="0" applyNumberFormat="1" applyFont="1" applyFill="1" applyBorder="1" applyAlignment="1">
      <alignment vertical="top"/>
    </xf>
    <xf numFmtId="172" fontId="2" fillId="33" borderId="14" xfId="0" applyNumberFormat="1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/>
    </xf>
    <xf numFmtId="49" fontId="2" fillId="33" borderId="20" xfId="0" applyNumberFormat="1" applyFont="1" applyFill="1" applyBorder="1" applyAlignment="1">
      <alignment horizontal="right" vertical="top"/>
    </xf>
    <xf numFmtId="0" fontId="2" fillId="33" borderId="2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49" fontId="2" fillId="33" borderId="2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right" vertical="top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Continuous" vertical="top"/>
    </xf>
    <xf numFmtId="3" fontId="2" fillId="33" borderId="11" xfId="0" applyNumberFormat="1" applyFont="1" applyFill="1" applyBorder="1" applyAlignment="1">
      <alignment horizontal="centerContinuous" vertical="top"/>
    </xf>
    <xf numFmtId="3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centerContinuous" vertical="top"/>
    </xf>
    <xf numFmtId="3" fontId="2" fillId="0" borderId="18" xfId="0" applyNumberFormat="1" applyFont="1" applyFill="1" applyBorder="1" applyAlignment="1">
      <alignment horizontal="centerContinuous" vertical="top"/>
    </xf>
    <xf numFmtId="3" fontId="2" fillId="0" borderId="19" xfId="0" applyNumberFormat="1" applyFont="1" applyFill="1" applyBorder="1" applyAlignment="1">
      <alignment horizontal="centerContinuous" vertical="top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20" xfId="0" applyNumberFormat="1" applyFont="1" applyFill="1" applyBorder="1" applyAlignment="1">
      <alignment horizontal="right" vertical="top"/>
    </xf>
    <xf numFmtId="0" fontId="2" fillId="0" borderId="2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vertical="top"/>
    </xf>
    <xf numFmtId="3" fontId="2" fillId="0" borderId="18" xfId="0" applyNumberFormat="1" applyFont="1" applyFill="1" applyBorder="1" applyAlignment="1">
      <alignment vertical="top"/>
    </xf>
    <xf numFmtId="3" fontId="2" fillId="0" borderId="19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3" fontId="2" fillId="33" borderId="11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2" fillId="33" borderId="22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3" fontId="2" fillId="33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2" fillId="33" borderId="25" xfId="0" applyNumberFormat="1" applyFont="1" applyFill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72" fontId="8" fillId="0" borderId="17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125" style="1" customWidth="1"/>
    <col min="2" max="2" width="49.625" style="1" customWidth="1"/>
    <col min="3" max="3" width="7.75390625" style="1" customWidth="1"/>
    <col min="4" max="10" width="9.125" style="1" customWidth="1"/>
    <col min="11" max="11" width="53.875" style="1" customWidth="1"/>
    <col min="12" max="16384" width="9.125" style="1" customWidth="1"/>
  </cols>
  <sheetData>
    <row r="1" ht="12.75">
      <c r="K1" s="47" t="s">
        <v>123</v>
      </c>
    </row>
    <row r="2" spans="1:11" s="15" customFormat="1" ht="12.7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5" customFormat="1" ht="12.75">
      <c r="A3" s="16" t="s">
        <v>33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5" customFormat="1" ht="12.75">
      <c r="A4" s="16" t="s">
        <v>187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5" customFormat="1" ht="12.75">
      <c r="A5" s="16" t="s">
        <v>188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7" spans="1:11" ht="12.75">
      <c r="A7" s="103" t="s">
        <v>0</v>
      </c>
      <c r="B7" s="103" t="s">
        <v>1</v>
      </c>
      <c r="C7" s="103" t="s">
        <v>3</v>
      </c>
      <c r="D7" s="103" t="s">
        <v>5</v>
      </c>
      <c r="E7" s="103" t="s">
        <v>15</v>
      </c>
      <c r="F7" s="5" t="s">
        <v>16</v>
      </c>
      <c r="G7" s="6"/>
      <c r="H7" s="6"/>
      <c r="I7" s="6"/>
      <c r="J7" s="6"/>
      <c r="K7" s="3" t="s">
        <v>7</v>
      </c>
    </row>
    <row r="8" spans="1:11" ht="40.5" customHeight="1">
      <c r="A8" s="104"/>
      <c r="B8" s="104"/>
      <c r="C8" s="104"/>
      <c r="D8" s="104"/>
      <c r="E8" s="104"/>
      <c r="F8" s="7"/>
      <c r="G8" s="7"/>
      <c r="H8" s="7"/>
      <c r="I8" s="7" t="s">
        <v>17</v>
      </c>
      <c r="J8" s="7" t="s">
        <v>17</v>
      </c>
      <c r="K8" s="4"/>
    </row>
    <row r="9" spans="1:11" s="2" customFormat="1" ht="11.25">
      <c r="A9" s="8" t="s">
        <v>18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8" t="s">
        <v>23</v>
      </c>
    </row>
    <row r="10" spans="1:11" ht="25.5">
      <c r="A10" s="50">
        <v>1</v>
      </c>
      <c r="B10" s="51" t="s">
        <v>2</v>
      </c>
      <c r="C10" s="52" t="s">
        <v>4</v>
      </c>
      <c r="D10" s="52" t="s">
        <v>6</v>
      </c>
      <c r="E10" s="53">
        <v>968</v>
      </c>
      <c r="F10" s="53"/>
      <c r="G10" s="53"/>
      <c r="H10" s="53"/>
      <c r="I10" s="53"/>
      <c r="J10" s="53"/>
      <c r="K10" s="51" t="s">
        <v>8</v>
      </c>
    </row>
    <row r="11" spans="1:11" ht="38.25">
      <c r="A11" s="50">
        <v>2</v>
      </c>
      <c r="B11" s="51" t="s">
        <v>13</v>
      </c>
      <c r="C11" s="52" t="s">
        <v>4</v>
      </c>
      <c r="D11" s="52" t="s">
        <v>139</v>
      </c>
      <c r="E11" s="53">
        <v>60</v>
      </c>
      <c r="F11" s="53"/>
      <c r="G11" s="53"/>
      <c r="H11" s="53"/>
      <c r="I11" s="53"/>
      <c r="J11" s="53"/>
      <c r="K11" s="51" t="s">
        <v>9</v>
      </c>
    </row>
    <row r="12" spans="1:11" ht="38.25">
      <c r="A12" s="50">
        <v>3</v>
      </c>
      <c r="B12" s="51" t="s">
        <v>10</v>
      </c>
      <c r="C12" s="52" t="s">
        <v>4</v>
      </c>
      <c r="D12" s="52" t="s">
        <v>140</v>
      </c>
      <c r="E12" s="53">
        <v>0</v>
      </c>
      <c r="F12" s="53"/>
      <c r="G12" s="53"/>
      <c r="H12" s="53"/>
      <c r="I12" s="53"/>
      <c r="J12" s="53"/>
      <c r="K12" s="51"/>
    </row>
    <row r="13" spans="1:11" ht="25.5">
      <c r="A13" s="50">
        <v>4</v>
      </c>
      <c r="B13" s="51" t="s">
        <v>147</v>
      </c>
      <c r="C13" s="52" t="s">
        <v>4</v>
      </c>
      <c r="D13" s="52" t="s">
        <v>141</v>
      </c>
      <c r="E13" s="53">
        <v>0</v>
      </c>
      <c r="F13" s="53"/>
      <c r="G13" s="53"/>
      <c r="H13" s="53"/>
      <c r="I13" s="53"/>
      <c r="J13" s="53"/>
      <c r="K13" s="51"/>
    </row>
    <row r="14" spans="1:11" ht="25.5">
      <c r="A14" s="50">
        <v>5</v>
      </c>
      <c r="B14" s="51" t="s">
        <v>11</v>
      </c>
      <c r="C14" s="52" t="s">
        <v>4</v>
      </c>
      <c r="D14" s="52" t="s">
        <v>142</v>
      </c>
      <c r="E14" s="53">
        <v>48</v>
      </c>
      <c r="F14" s="53"/>
      <c r="G14" s="53"/>
      <c r="H14" s="53"/>
      <c r="I14" s="53"/>
      <c r="J14" s="53"/>
      <c r="K14" s="51"/>
    </row>
    <row r="15" spans="1:11" ht="38.25">
      <c r="A15" s="50">
        <v>6</v>
      </c>
      <c r="B15" s="51" t="s">
        <v>121</v>
      </c>
      <c r="C15" s="52" t="s">
        <v>4</v>
      </c>
      <c r="D15" s="52" t="s">
        <v>143</v>
      </c>
      <c r="E15" s="53">
        <v>56</v>
      </c>
      <c r="F15" s="53"/>
      <c r="G15" s="53"/>
      <c r="H15" s="53"/>
      <c r="I15" s="53"/>
      <c r="J15" s="53"/>
      <c r="K15" s="51" t="s">
        <v>12</v>
      </c>
    </row>
    <row r="16" spans="1:11" ht="25.5">
      <c r="A16" s="50">
        <v>7</v>
      </c>
      <c r="B16" s="51" t="s">
        <v>14</v>
      </c>
      <c r="C16" s="52" t="s">
        <v>4</v>
      </c>
      <c r="D16" s="52" t="s">
        <v>144</v>
      </c>
      <c r="E16" s="53">
        <v>0</v>
      </c>
      <c r="F16" s="53"/>
      <c r="G16" s="53"/>
      <c r="H16" s="53"/>
      <c r="I16" s="53"/>
      <c r="J16" s="53"/>
      <c r="K16" s="51"/>
    </row>
    <row r="17" spans="1:11" ht="12.75">
      <c r="A17" s="12">
        <v>8</v>
      </c>
      <c r="B17" s="12" t="s">
        <v>29</v>
      </c>
      <c r="C17" s="13" t="s">
        <v>4</v>
      </c>
      <c r="D17" s="13" t="s">
        <v>30</v>
      </c>
      <c r="E17" s="14">
        <f aca="true" t="shared" si="0" ref="E17:J17">E10-E11-E12-E13-E14-E15-E16</f>
        <v>804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2" t="s">
        <v>31</v>
      </c>
    </row>
  </sheetData>
  <sheetProtection/>
  <mergeCells count="5">
    <mergeCell ref="E7:E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125" style="1" customWidth="1"/>
    <col min="2" max="2" width="49.625" style="1" customWidth="1"/>
    <col min="3" max="3" width="7.75390625" style="1" customWidth="1"/>
    <col min="4" max="5" width="9.125" style="1" customWidth="1"/>
    <col min="6" max="6" width="53.875" style="1" customWidth="1"/>
    <col min="7" max="16384" width="9.125" style="1" customWidth="1"/>
  </cols>
  <sheetData>
    <row r="1" ht="12.75">
      <c r="F1" s="47" t="s">
        <v>124</v>
      </c>
    </row>
    <row r="2" spans="1:6" s="15" customFormat="1" ht="12.75">
      <c r="A2" s="16" t="s">
        <v>32</v>
      </c>
      <c r="B2" s="16"/>
      <c r="C2" s="16"/>
      <c r="D2" s="16"/>
      <c r="E2" s="16"/>
      <c r="F2" s="16"/>
    </row>
    <row r="3" spans="1:6" s="15" customFormat="1" ht="12.75">
      <c r="A3" s="16" t="s">
        <v>34</v>
      </c>
      <c r="B3" s="16"/>
      <c r="C3" s="16"/>
      <c r="D3" s="16"/>
      <c r="E3" s="16"/>
      <c r="F3" s="16"/>
    </row>
    <row r="4" spans="1:6" s="15" customFormat="1" ht="12.75">
      <c r="A4" s="16" t="s">
        <v>189</v>
      </c>
      <c r="B4" s="16"/>
      <c r="C4" s="16"/>
      <c r="D4" s="16"/>
      <c r="E4" s="16"/>
      <c r="F4" s="16"/>
    </row>
    <row r="6" spans="1:6" ht="12.75">
      <c r="A6" s="103" t="s">
        <v>0</v>
      </c>
      <c r="B6" s="103" t="s">
        <v>1</v>
      </c>
      <c r="C6" s="103" t="s">
        <v>3</v>
      </c>
      <c r="D6" s="103" t="s">
        <v>5</v>
      </c>
      <c r="E6" s="103" t="s">
        <v>186</v>
      </c>
      <c r="F6" s="3" t="s">
        <v>7</v>
      </c>
    </row>
    <row r="7" spans="1:6" ht="40.5" customHeight="1">
      <c r="A7" s="104"/>
      <c r="B7" s="104"/>
      <c r="C7" s="104"/>
      <c r="D7" s="104"/>
      <c r="E7" s="104"/>
      <c r="F7" s="4"/>
    </row>
    <row r="8" spans="1:6" s="2" customFormat="1" ht="11.25">
      <c r="A8" s="8" t="s">
        <v>18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</row>
    <row r="9" spans="1:6" ht="38.25">
      <c r="A9" s="72">
        <v>1</v>
      </c>
      <c r="B9" s="73" t="s">
        <v>38</v>
      </c>
      <c r="C9" s="74" t="s">
        <v>56</v>
      </c>
      <c r="D9" s="75" t="s">
        <v>39</v>
      </c>
      <c r="E9" s="46">
        <v>9.773</v>
      </c>
      <c r="F9" s="73" t="s">
        <v>40</v>
      </c>
    </row>
    <row r="10" spans="1:6" ht="38.25">
      <c r="A10" s="50">
        <v>2</v>
      </c>
      <c r="B10" s="51" t="s">
        <v>41</v>
      </c>
      <c r="C10" s="52" t="s">
        <v>42</v>
      </c>
      <c r="D10" s="52" t="s">
        <v>49</v>
      </c>
      <c r="E10" s="54">
        <v>1</v>
      </c>
      <c r="F10" s="51"/>
    </row>
    <row r="11" spans="1:6" ht="38.25">
      <c r="A11" s="50">
        <v>3</v>
      </c>
      <c r="B11" s="51" t="s">
        <v>43</v>
      </c>
      <c r="C11" s="52" t="s">
        <v>42</v>
      </c>
      <c r="D11" s="52" t="s">
        <v>50</v>
      </c>
      <c r="E11" s="54">
        <v>1</v>
      </c>
      <c r="F11" s="51" t="s">
        <v>57</v>
      </c>
    </row>
    <row r="12" spans="1:6" ht="25.5">
      <c r="A12" s="50">
        <v>4</v>
      </c>
      <c r="B12" s="51" t="s">
        <v>44</v>
      </c>
      <c r="C12" s="52" t="s">
        <v>42</v>
      </c>
      <c r="D12" s="52" t="s">
        <v>51</v>
      </c>
      <c r="E12" s="54">
        <v>10</v>
      </c>
      <c r="F12" s="51"/>
    </row>
    <row r="13" spans="1:6" ht="25.5">
      <c r="A13" s="50">
        <v>5</v>
      </c>
      <c r="B13" s="51" t="s">
        <v>45</v>
      </c>
      <c r="C13" s="52" t="s">
        <v>42</v>
      </c>
      <c r="D13" s="52" t="s">
        <v>52</v>
      </c>
      <c r="E13" s="54">
        <v>10</v>
      </c>
      <c r="F13" s="51"/>
    </row>
    <row r="14" spans="1:6" ht="25.5">
      <c r="A14" s="18">
        <v>6</v>
      </c>
      <c r="B14" s="17" t="s">
        <v>46</v>
      </c>
      <c r="C14" s="13" t="s">
        <v>42</v>
      </c>
      <c r="D14" s="13" t="s">
        <v>53</v>
      </c>
      <c r="E14" s="19">
        <f>SUM(E10:E13)</f>
        <v>22</v>
      </c>
      <c r="F14" s="17" t="s">
        <v>54</v>
      </c>
    </row>
    <row r="15" spans="1:6" s="15" customFormat="1" ht="12.75">
      <c r="A15" s="18">
        <v>7</v>
      </c>
      <c r="B15" s="17" t="s">
        <v>47</v>
      </c>
      <c r="C15" s="13" t="s">
        <v>4</v>
      </c>
      <c r="D15" s="13" t="s">
        <v>48</v>
      </c>
      <c r="E15" s="20">
        <f>E9*E14</f>
        <v>215.006</v>
      </c>
      <c r="F15" s="17" t="s">
        <v>55</v>
      </c>
    </row>
    <row r="16" spans="1:6" ht="38.25">
      <c r="A16" s="18">
        <v>8</v>
      </c>
      <c r="B16" s="17" t="s">
        <v>58</v>
      </c>
      <c r="C16" s="13" t="s">
        <v>42</v>
      </c>
      <c r="D16" s="13" t="s">
        <v>59</v>
      </c>
      <c r="E16" s="19">
        <f>E10+E11</f>
        <v>2</v>
      </c>
      <c r="F16" s="17" t="s">
        <v>60</v>
      </c>
    </row>
    <row r="17" spans="1:6" ht="12.75">
      <c r="A17" s="18">
        <v>9</v>
      </c>
      <c r="B17" s="17" t="s">
        <v>61</v>
      </c>
      <c r="C17" s="13" t="s">
        <v>4</v>
      </c>
      <c r="D17" s="13" t="s">
        <v>62</v>
      </c>
      <c r="E17" s="19">
        <f>E9*E16</f>
        <v>19.546</v>
      </c>
      <c r="F17" s="17" t="s">
        <v>63</v>
      </c>
    </row>
  </sheetData>
  <sheetProtection/>
  <mergeCells count="5">
    <mergeCell ref="E6:E7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125" style="1" customWidth="1"/>
    <col min="2" max="2" width="49.625" style="1" customWidth="1"/>
    <col min="3" max="3" width="7.75390625" style="1" customWidth="1"/>
    <col min="4" max="5" width="9.125" style="1" customWidth="1"/>
    <col min="6" max="6" width="53.875" style="1" customWidth="1"/>
    <col min="7" max="16384" width="9.125" style="1" customWidth="1"/>
  </cols>
  <sheetData>
    <row r="1" ht="12.75">
      <c r="F1" s="47" t="s">
        <v>125</v>
      </c>
    </row>
    <row r="2" spans="1:6" s="15" customFormat="1" ht="12.75">
      <c r="A2" s="16" t="s">
        <v>32</v>
      </c>
      <c r="B2" s="16"/>
      <c r="C2" s="16"/>
      <c r="D2" s="16"/>
      <c r="E2" s="16"/>
      <c r="F2" s="16"/>
    </row>
    <row r="3" spans="1:6" s="15" customFormat="1" ht="12.75">
      <c r="A3" s="16" t="s">
        <v>122</v>
      </c>
      <c r="B3" s="16"/>
      <c r="C3" s="16"/>
      <c r="D3" s="16"/>
      <c r="E3" s="16"/>
      <c r="F3" s="16"/>
    </row>
    <row r="4" spans="1:6" s="15" customFormat="1" ht="12.75">
      <c r="A4" s="16" t="s">
        <v>187</v>
      </c>
      <c r="B4" s="16"/>
      <c r="C4" s="16"/>
      <c r="D4" s="16"/>
      <c r="E4" s="16"/>
      <c r="F4" s="16"/>
    </row>
    <row r="6" spans="1:6" ht="12.75">
      <c r="A6" s="103" t="s">
        <v>0</v>
      </c>
      <c r="B6" s="103" t="s">
        <v>1</v>
      </c>
      <c r="C6" s="103" t="s">
        <v>3</v>
      </c>
      <c r="D6" s="103" t="s">
        <v>5</v>
      </c>
      <c r="E6" s="103" t="s">
        <v>186</v>
      </c>
      <c r="F6" s="3" t="s">
        <v>7</v>
      </c>
    </row>
    <row r="7" spans="1:6" ht="40.5" customHeight="1">
      <c r="A7" s="104"/>
      <c r="B7" s="104"/>
      <c r="C7" s="104"/>
      <c r="D7" s="104"/>
      <c r="E7" s="104"/>
      <c r="F7" s="4"/>
    </row>
    <row r="8" spans="1:6" s="2" customFormat="1" ht="11.25">
      <c r="A8" s="8" t="s">
        <v>18</v>
      </c>
      <c r="B8" s="8" t="s">
        <v>19</v>
      </c>
      <c r="C8" s="8" t="s">
        <v>20</v>
      </c>
      <c r="D8" s="8" t="s">
        <v>21</v>
      </c>
      <c r="E8" s="8" t="s">
        <v>36</v>
      </c>
      <c r="F8" s="8" t="s">
        <v>37</v>
      </c>
    </row>
    <row r="9" spans="1:6" ht="25.5">
      <c r="A9" s="9">
        <v>1</v>
      </c>
      <c r="B9" s="10" t="s">
        <v>2</v>
      </c>
      <c r="C9" s="11" t="s">
        <v>4</v>
      </c>
      <c r="D9" s="11" t="s">
        <v>6</v>
      </c>
      <c r="E9" s="71">
        <f>Vраб_ТоплХран!E10</f>
        <v>968</v>
      </c>
      <c r="F9" s="105" t="s">
        <v>146</v>
      </c>
    </row>
    <row r="10" spans="1:6" ht="12.75">
      <c r="A10" s="45">
        <f aca="true" t="shared" si="0" ref="A10:A15">A9+1</f>
        <v>2</v>
      </c>
      <c r="B10" s="44" t="s">
        <v>29</v>
      </c>
      <c r="C10" s="11" t="s">
        <v>4</v>
      </c>
      <c r="D10" s="11" t="s">
        <v>116</v>
      </c>
      <c r="E10" s="70">
        <f>Vраб_ТоплХран!E17</f>
        <v>804</v>
      </c>
      <c r="F10" s="106"/>
    </row>
    <row r="11" spans="1:6" ht="25.5">
      <c r="A11" s="55">
        <f t="shared" si="0"/>
        <v>3</v>
      </c>
      <c r="B11" s="51" t="s">
        <v>111</v>
      </c>
      <c r="C11" s="52" t="s">
        <v>4</v>
      </c>
      <c r="D11" s="52" t="s">
        <v>112</v>
      </c>
      <c r="E11" s="53">
        <v>48</v>
      </c>
      <c r="F11" s="51"/>
    </row>
    <row r="12" spans="1:6" ht="38.25">
      <c r="A12" s="55">
        <f t="shared" si="0"/>
        <v>4</v>
      </c>
      <c r="B12" s="51" t="s">
        <v>113</v>
      </c>
      <c r="C12" s="52" t="s">
        <v>4</v>
      </c>
      <c r="D12" s="52" t="s">
        <v>118</v>
      </c>
      <c r="E12" s="53">
        <v>48</v>
      </c>
      <c r="F12" s="51"/>
    </row>
    <row r="13" spans="1:6" ht="12.75">
      <c r="A13" s="55">
        <f t="shared" si="0"/>
        <v>5</v>
      </c>
      <c r="B13" s="51" t="s">
        <v>114</v>
      </c>
      <c r="C13" s="52" t="s">
        <v>74</v>
      </c>
      <c r="D13" s="52" t="s">
        <v>115</v>
      </c>
      <c r="E13" s="53">
        <v>0.49</v>
      </c>
      <c r="F13" s="51"/>
    </row>
    <row r="14" spans="1:6" ht="25.5">
      <c r="A14" s="45">
        <f t="shared" si="0"/>
        <v>6</v>
      </c>
      <c r="B14" s="10" t="s">
        <v>117</v>
      </c>
      <c r="C14" s="11" t="s">
        <v>74</v>
      </c>
      <c r="D14" s="11" t="s">
        <v>119</v>
      </c>
      <c r="E14" s="46">
        <f>E12/E9</f>
        <v>0.049586776859504134</v>
      </c>
      <c r="F14" s="45" t="s">
        <v>120</v>
      </c>
    </row>
    <row r="15" spans="1:6" s="15" customFormat="1" ht="38.25">
      <c r="A15" s="48">
        <f t="shared" si="0"/>
        <v>7</v>
      </c>
      <c r="B15" s="17" t="s">
        <v>126</v>
      </c>
      <c r="C15" s="13" t="s">
        <v>74</v>
      </c>
      <c r="D15" s="13" t="s">
        <v>127</v>
      </c>
      <c r="E15" s="49">
        <f>(E10-E11)*(E13/E14)</f>
        <v>7470.539999999999</v>
      </c>
      <c r="F15" s="48" t="s">
        <v>128</v>
      </c>
    </row>
  </sheetData>
  <sheetProtection/>
  <mergeCells count="6">
    <mergeCell ref="F9:F10"/>
    <mergeCell ref="E6:E7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">
      <selection activeCell="A4" sqref="A4"/>
    </sheetView>
  </sheetViews>
  <sheetFormatPr defaultColWidth="9.00390625" defaultRowHeight="12.75"/>
  <cols>
    <col min="1" max="1" width="3.625" style="1" customWidth="1"/>
    <col min="2" max="2" width="49.625" style="1" customWidth="1"/>
    <col min="3" max="3" width="7.75390625" style="1" customWidth="1"/>
    <col min="4" max="8" width="9.125" style="1" customWidth="1"/>
    <col min="9" max="9" width="53.875" style="1" customWidth="1"/>
    <col min="10" max="16384" width="9.125" style="87" customWidth="1"/>
  </cols>
  <sheetData>
    <row r="1" spans="1:9" s="86" customFormat="1" ht="12.75">
      <c r="A1" s="16" t="s">
        <v>32</v>
      </c>
      <c r="B1" s="16"/>
      <c r="C1" s="16"/>
      <c r="D1" s="16"/>
      <c r="E1" s="16"/>
      <c r="F1" s="16"/>
      <c r="G1" s="16"/>
      <c r="H1" s="16"/>
      <c r="I1" s="16"/>
    </row>
    <row r="2" spans="1:9" s="86" customFormat="1" ht="12.75">
      <c r="A2" s="16" t="s">
        <v>151</v>
      </c>
      <c r="B2" s="16"/>
      <c r="C2" s="16"/>
      <c r="D2" s="16"/>
      <c r="E2" s="16"/>
      <c r="F2" s="16"/>
      <c r="G2" s="16"/>
      <c r="H2" s="16"/>
      <c r="I2" s="16"/>
    </row>
    <row r="3" spans="1:9" s="86" customFormat="1" ht="12.75">
      <c r="A3" s="16" t="s">
        <v>190</v>
      </c>
      <c r="B3" s="16"/>
      <c r="C3" s="16"/>
      <c r="D3" s="16"/>
      <c r="E3" s="16"/>
      <c r="F3" s="16"/>
      <c r="G3" s="16"/>
      <c r="H3" s="16"/>
      <c r="I3" s="16"/>
    </row>
    <row r="4" spans="1:9" s="86" customFormat="1" ht="12.75">
      <c r="A4" s="16" t="s">
        <v>188</v>
      </c>
      <c r="B4" s="16"/>
      <c r="C4" s="16"/>
      <c r="D4" s="16"/>
      <c r="E4" s="16"/>
      <c r="F4" s="16"/>
      <c r="G4" s="16"/>
      <c r="H4" s="16"/>
      <c r="I4" s="16"/>
    </row>
    <row r="5" spans="1:9" s="86" customFormat="1" ht="12.75">
      <c r="A5" s="16" t="s">
        <v>182</v>
      </c>
      <c r="B5" s="16"/>
      <c r="C5" s="16"/>
      <c r="D5" s="16"/>
      <c r="E5" s="16"/>
      <c r="F5" s="16"/>
      <c r="G5" s="16"/>
      <c r="H5" s="16"/>
      <c r="I5" s="16"/>
    </row>
    <row r="7" spans="1:9" ht="12.75" customHeight="1">
      <c r="A7" s="103" t="s">
        <v>0</v>
      </c>
      <c r="B7" s="103" t="s">
        <v>1</v>
      </c>
      <c r="C7" s="103" t="s">
        <v>3</v>
      </c>
      <c r="D7" s="103" t="s">
        <v>5</v>
      </c>
      <c r="E7" s="5" t="s">
        <v>185</v>
      </c>
      <c r="F7" s="6"/>
      <c r="G7" s="6"/>
      <c r="H7" s="6"/>
      <c r="I7" s="3" t="s">
        <v>7</v>
      </c>
    </row>
    <row r="8" spans="1:9" ht="40.5" customHeight="1">
      <c r="A8" s="104"/>
      <c r="B8" s="104"/>
      <c r="C8" s="104"/>
      <c r="D8" s="104"/>
      <c r="E8" s="7" t="s">
        <v>64</v>
      </c>
      <c r="F8" s="7" t="s">
        <v>65</v>
      </c>
      <c r="G8" s="7" t="s">
        <v>66</v>
      </c>
      <c r="H8" s="7" t="s">
        <v>67</v>
      </c>
      <c r="I8" s="4"/>
    </row>
    <row r="9" spans="1:9" s="88" customFormat="1" ht="12.75" customHeight="1">
      <c r="A9" s="8" t="s">
        <v>18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35</v>
      </c>
      <c r="H9" s="8" t="s">
        <v>36</v>
      </c>
      <c r="I9" s="8" t="s">
        <v>37</v>
      </c>
    </row>
    <row r="10" spans="1:9" ht="25.5" customHeight="1">
      <c r="A10" s="56">
        <v>1</v>
      </c>
      <c r="B10" s="57" t="s">
        <v>148</v>
      </c>
      <c r="C10" s="58" t="s">
        <v>68</v>
      </c>
      <c r="D10" s="58" t="s">
        <v>77</v>
      </c>
      <c r="E10" s="78"/>
      <c r="F10" s="78"/>
      <c r="G10" s="78"/>
      <c r="H10" s="78"/>
      <c r="I10" s="110" t="s">
        <v>70</v>
      </c>
    </row>
    <row r="11" spans="1:9" ht="12.75">
      <c r="A11" s="61" t="s">
        <v>150</v>
      </c>
      <c r="B11" s="62" t="s">
        <v>152</v>
      </c>
      <c r="C11" s="63"/>
      <c r="D11" s="63"/>
      <c r="E11" s="76"/>
      <c r="F11" s="76"/>
      <c r="G11" s="76">
        <v>10</v>
      </c>
      <c r="H11" s="76"/>
      <c r="I11" s="111"/>
    </row>
    <row r="12" spans="1:9" ht="12.75">
      <c r="A12" s="69" t="s">
        <v>149</v>
      </c>
      <c r="B12" s="65" t="s">
        <v>153</v>
      </c>
      <c r="C12" s="66"/>
      <c r="D12" s="66"/>
      <c r="E12" s="77"/>
      <c r="F12" s="77"/>
      <c r="G12" s="77">
        <v>8</v>
      </c>
      <c r="H12" s="77"/>
      <c r="I12" s="112"/>
    </row>
    <row r="13" spans="1:9" ht="25.5">
      <c r="A13" s="56">
        <v>2</v>
      </c>
      <c r="B13" s="57" t="s">
        <v>69</v>
      </c>
      <c r="C13" s="58" t="s">
        <v>68</v>
      </c>
      <c r="D13" s="58" t="s">
        <v>78</v>
      </c>
      <c r="E13" s="78"/>
      <c r="F13" s="78"/>
      <c r="G13" s="78"/>
      <c r="H13" s="78"/>
      <c r="I13" s="110" t="s">
        <v>71</v>
      </c>
    </row>
    <row r="14" spans="1:9" ht="12.75">
      <c r="A14" s="61" t="s">
        <v>154</v>
      </c>
      <c r="B14" s="62" t="s">
        <v>152</v>
      </c>
      <c r="C14" s="63"/>
      <c r="D14" s="63"/>
      <c r="E14" s="76"/>
      <c r="F14" s="76"/>
      <c r="G14" s="76">
        <v>50</v>
      </c>
      <c r="H14" s="76"/>
      <c r="I14" s="113"/>
    </row>
    <row r="15" spans="1:9" ht="12.75">
      <c r="A15" s="69" t="s">
        <v>155</v>
      </c>
      <c r="B15" s="65" t="s">
        <v>153</v>
      </c>
      <c r="C15" s="66"/>
      <c r="D15" s="66"/>
      <c r="E15" s="77"/>
      <c r="F15" s="77"/>
      <c r="G15" s="77">
        <v>24</v>
      </c>
      <c r="H15" s="77"/>
      <c r="I15" s="114"/>
    </row>
    <row r="16" spans="1:9" ht="25.5" customHeight="1">
      <c r="A16" s="56">
        <v>3</v>
      </c>
      <c r="B16" s="57" t="s">
        <v>158</v>
      </c>
      <c r="C16" s="58" t="s">
        <v>68</v>
      </c>
      <c r="D16" s="58" t="s">
        <v>79</v>
      </c>
      <c r="E16" s="78"/>
      <c r="F16" s="78"/>
      <c r="G16" s="78"/>
      <c r="H16" s="78"/>
      <c r="I16" s="79"/>
    </row>
    <row r="17" spans="1:9" ht="12.75">
      <c r="A17" s="61" t="s">
        <v>156</v>
      </c>
      <c r="B17" s="62" t="s">
        <v>152</v>
      </c>
      <c r="C17" s="63"/>
      <c r="D17" s="63"/>
      <c r="E17" s="76"/>
      <c r="F17" s="76"/>
      <c r="G17" s="76">
        <v>45</v>
      </c>
      <c r="H17" s="76"/>
      <c r="I17" s="80"/>
    </row>
    <row r="18" spans="1:9" ht="12.75">
      <c r="A18" s="69" t="s">
        <v>157</v>
      </c>
      <c r="B18" s="65" t="s">
        <v>153</v>
      </c>
      <c r="C18" s="66"/>
      <c r="D18" s="66"/>
      <c r="E18" s="77"/>
      <c r="F18" s="77"/>
      <c r="G18" s="77">
        <v>22</v>
      </c>
      <c r="H18" s="77"/>
      <c r="I18" s="80"/>
    </row>
    <row r="19" spans="1:10" ht="12.75" customHeight="1">
      <c r="A19" s="56">
        <v>4</v>
      </c>
      <c r="B19" s="57" t="s">
        <v>92</v>
      </c>
      <c r="C19" s="58" t="s">
        <v>93</v>
      </c>
      <c r="D19" s="58" t="s">
        <v>96</v>
      </c>
      <c r="E19" s="99"/>
      <c r="F19" s="102"/>
      <c r="G19" s="102"/>
      <c r="H19" s="102"/>
      <c r="I19" s="79" t="s">
        <v>94</v>
      </c>
      <c r="J19" s="89"/>
    </row>
    <row r="20" spans="1:9" ht="12.75">
      <c r="A20" s="61" t="s">
        <v>183</v>
      </c>
      <c r="B20" s="62" t="s">
        <v>152</v>
      </c>
      <c r="C20" s="63"/>
      <c r="D20" s="63"/>
      <c r="E20" s="100"/>
      <c r="F20" s="100"/>
      <c r="G20" s="100">
        <v>60</v>
      </c>
      <c r="H20" s="100"/>
      <c r="I20" s="80"/>
    </row>
    <row r="21" spans="1:9" ht="12.75">
      <c r="A21" s="69" t="s">
        <v>184</v>
      </c>
      <c r="B21" s="65" t="s">
        <v>153</v>
      </c>
      <c r="C21" s="66"/>
      <c r="D21" s="66"/>
      <c r="E21" s="101"/>
      <c r="F21" s="101"/>
      <c r="G21" s="101">
        <v>32</v>
      </c>
      <c r="H21" s="101"/>
      <c r="I21" s="94"/>
    </row>
    <row r="22" spans="1:10" ht="25.5">
      <c r="A22" s="56">
        <v>5</v>
      </c>
      <c r="B22" s="57" t="s">
        <v>95</v>
      </c>
      <c r="C22" s="58" t="s">
        <v>93</v>
      </c>
      <c r="D22" s="52" t="s">
        <v>97</v>
      </c>
      <c r="E22" s="123"/>
      <c r="F22" s="124"/>
      <c r="G22" s="124"/>
      <c r="H22" s="125"/>
      <c r="I22" s="57"/>
      <c r="J22" s="89" t="s">
        <v>145</v>
      </c>
    </row>
    <row r="23" spans="1:10" ht="38.25">
      <c r="A23" s="56">
        <v>6</v>
      </c>
      <c r="B23" s="57" t="s">
        <v>159</v>
      </c>
      <c r="C23" s="58" t="s">
        <v>93</v>
      </c>
      <c r="D23" s="58" t="s">
        <v>77</v>
      </c>
      <c r="E23" s="81"/>
      <c r="F23" s="82"/>
      <c r="G23" s="82"/>
      <c r="H23" s="83"/>
      <c r="I23" s="79"/>
      <c r="J23" s="89" t="s">
        <v>145</v>
      </c>
    </row>
    <row r="24" spans="1:9" ht="12.75">
      <c r="A24" s="61" t="s">
        <v>160</v>
      </c>
      <c r="B24" s="62" t="s">
        <v>152</v>
      </c>
      <c r="C24" s="63"/>
      <c r="D24" s="63"/>
      <c r="E24" s="126">
        <v>20</v>
      </c>
      <c r="F24" s="121"/>
      <c r="G24" s="121"/>
      <c r="H24" s="122"/>
      <c r="I24" s="80"/>
    </row>
    <row r="25" spans="1:9" ht="12.75">
      <c r="A25" s="69" t="s">
        <v>161</v>
      </c>
      <c r="B25" s="65" t="s">
        <v>153</v>
      </c>
      <c r="C25" s="66"/>
      <c r="D25" s="66"/>
      <c r="E25" s="118">
        <v>16</v>
      </c>
      <c r="F25" s="108"/>
      <c r="G25" s="108"/>
      <c r="H25" s="109"/>
      <c r="I25" s="80"/>
    </row>
    <row r="26" spans="1:10" ht="25.5">
      <c r="A26" s="56">
        <v>7</v>
      </c>
      <c r="B26" s="57" t="s">
        <v>164</v>
      </c>
      <c r="C26" s="58" t="s">
        <v>93</v>
      </c>
      <c r="D26" s="58" t="s">
        <v>98</v>
      </c>
      <c r="E26" s="81"/>
      <c r="F26" s="82"/>
      <c r="G26" s="82"/>
      <c r="H26" s="83"/>
      <c r="I26" s="79"/>
      <c r="J26" s="89" t="s">
        <v>145</v>
      </c>
    </row>
    <row r="27" spans="1:9" ht="12.75">
      <c r="A27" s="61" t="s">
        <v>162</v>
      </c>
      <c r="B27" s="62" t="s">
        <v>152</v>
      </c>
      <c r="C27" s="63"/>
      <c r="D27" s="63"/>
      <c r="E27" s="126">
        <v>44</v>
      </c>
      <c r="F27" s="121"/>
      <c r="G27" s="121"/>
      <c r="H27" s="122"/>
      <c r="I27" s="80"/>
    </row>
    <row r="28" spans="1:9" ht="12.75">
      <c r="A28" s="69" t="s">
        <v>163</v>
      </c>
      <c r="B28" s="65" t="s">
        <v>153</v>
      </c>
      <c r="C28" s="66"/>
      <c r="D28" s="66"/>
      <c r="E28" s="118">
        <v>22</v>
      </c>
      <c r="F28" s="108"/>
      <c r="G28" s="108"/>
      <c r="H28" s="109"/>
      <c r="I28" s="80"/>
    </row>
    <row r="29" spans="1:10" ht="26.25" customHeight="1">
      <c r="A29" s="56">
        <v>8</v>
      </c>
      <c r="B29" s="57" t="s">
        <v>167</v>
      </c>
      <c r="C29" s="128" t="s">
        <v>101</v>
      </c>
      <c r="D29" s="58" t="s">
        <v>103</v>
      </c>
      <c r="E29" s="81"/>
      <c r="F29" s="82"/>
      <c r="G29" s="82"/>
      <c r="H29" s="83"/>
      <c r="I29" s="79"/>
      <c r="J29" s="89" t="s">
        <v>145</v>
      </c>
    </row>
    <row r="30" spans="1:9" ht="12.75">
      <c r="A30" s="61" t="s">
        <v>165</v>
      </c>
      <c r="B30" s="62" t="s">
        <v>152</v>
      </c>
      <c r="C30" s="129"/>
      <c r="D30" s="63"/>
      <c r="E30" s="126">
        <v>30</v>
      </c>
      <c r="F30" s="121"/>
      <c r="G30" s="121"/>
      <c r="H30" s="122"/>
      <c r="I30" s="80"/>
    </row>
    <row r="31" spans="1:9" ht="12.75">
      <c r="A31" s="69" t="s">
        <v>166</v>
      </c>
      <c r="B31" s="65" t="s">
        <v>153</v>
      </c>
      <c r="C31" s="130"/>
      <c r="D31" s="66"/>
      <c r="E31" s="118">
        <v>30</v>
      </c>
      <c r="F31" s="108"/>
      <c r="G31" s="108"/>
      <c r="H31" s="109"/>
      <c r="I31" s="80"/>
    </row>
    <row r="32" spans="1:10" ht="25.5">
      <c r="A32" s="56">
        <v>9</v>
      </c>
      <c r="B32" s="57" t="s">
        <v>170</v>
      </c>
      <c r="C32" s="59" t="s">
        <v>102</v>
      </c>
      <c r="D32" s="58" t="s">
        <v>104</v>
      </c>
      <c r="E32" s="81"/>
      <c r="F32" s="82"/>
      <c r="G32" s="82"/>
      <c r="H32" s="83"/>
      <c r="I32" s="79"/>
      <c r="J32" s="89" t="s">
        <v>145</v>
      </c>
    </row>
    <row r="33" spans="1:9" ht="12.75">
      <c r="A33" s="61" t="s">
        <v>168</v>
      </c>
      <c r="B33" s="62" t="s">
        <v>152</v>
      </c>
      <c r="C33" s="84"/>
      <c r="D33" s="63"/>
      <c r="E33" s="126">
        <v>22</v>
      </c>
      <c r="F33" s="121"/>
      <c r="G33" s="121"/>
      <c r="H33" s="122"/>
      <c r="I33" s="80"/>
    </row>
    <row r="34" spans="1:9" ht="12.75">
      <c r="A34" s="69" t="s">
        <v>169</v>
      </c>
      <c r="B34" s="65" t="s">
        <v>153</v>
      </c>
      <c r="C34" s="85"/>
      <c r="D34" s="66"/>
      <c r="E34" s="118">
        <v>10</v>
      </c>
      <c r="F34" s="108"/>
      <c r="G34" s="108"/>
      <c r="H34" s="109"/>
      <c r="I34" s="80"/>
    </row>
    <row r="35" spans="1:9" ht="12.75">
      <c r="A35" s="56">
        <v>10</v>
      </c>
      <c r="B35" s="57" t="s">
        <v>181</v>
      </c>
      <c r="C35" s="58" t="s">
        <v>72</v>
      </c>
      <c r="D35" s="58" t="s">
        <v>73</v>
      </c>
      <c r="E35" s="27"/>
      <c r="F35" s="28"/>
      <c r="G35" s="28"/>
      <c r="H35" s="29"/>
      <c r="I35" s="31"/>
    </row>
    <row r="36" spans="1:10" ht="12.75">
      <c r="A36" s="61" t="s">
        <v>83</v>
      </c>
      <c r="B36" s="62" t="s">
        <v>152</v>
      </c>
      <c r="C36" s="63"/>
      <c r="D36" s="63"/>
      <c r="E36" s="126">
        <v>2</v>
      </c>
      <c r="F36" s="121"/>
      <c r="G36" s="121"/>
      <c r="H36" s="122"/>
      <c r="I36" s="35"/>
      <c r="J36" s="89" t="s">
        <v>145</v>
      </c>
    </row>
    <row r="37" spans="1:9" ht="12.75">
      <c r="A37" s="69" t="s">
        <v>84</v>
      </c>
      <c r="B37" s="65" t="s">
        <v>153</v>
      </c>
      <c r="C37" s="66"/>
      <c r="D37" s="66"/>
      <c r="E37" s="118">
        <v>1</v>
      </c>
      <c r="F37" s="108"/>
      <c r="G37" s="108"/>
      <c r="H37" s="109"/>
      <c r="I37" s="30"/>
    </row>
    <row r="38" spans="1:9" ht="12.75" customHeight="1">
      <c r="A38" s="9">
        <v>11</v>
      </c>
      <c r="B38" s="10" t="s">
        <v>171</v>
      </c>
      <c r="C38" s="11" t="s">
        <v>74</v>
      </c>
      <c r="D38" s="11" t="s">
        <v>75</v>
      </c>
      <c r="E38" s="36">
        <v>0.7</v>
      </c>
      <c r="F38" s="37"/>
      <c r="G38" s="37"/>
      <c r="H38" s="38"/>
      <c r="I38" s="10" t="s">
        <v>76</v>
      </c>
    </row>
    <row r="39" spans="1:9" ht="12.75" customHeight="1">
      <c r="A39" s="33">
        <v>12</v>
      </c>
      <c r="B39" s="31" t="s">
        <v>174</v>
      </c>
      <c r="C39" s="21" t="s">
        <v>74</v>
      </c>
      <c r="D39" s="21" t="s">
        <v>99</v>
      </c>
      <c r="E39" s="131"/>
      <c r="F39" s="132"/>
      <c r="G39" s="132"/>
      <c r="H39" s="133"/>
      <c r="I39" s="42" t="s">
        <v>100</v>
      </c>
    </row>
    <row r="40" spans="1:9" ht="12.75">
      <c r="A40" s="90" t="s">
        <v>172</v>
      </c>
      <c r="B40" s="91" t="s">
        <v>152</v>
      </c>
      <c r="C40" s="92"/>
      <c r="D40" s="92"/>
      <c r="E40" s="120">
        <f>E19/(E19+E22+E24+E27)</f>
        <v>0</v>
      </c>
      <c r="F40" s="121"/>
      <c r="G40" s="121"/>
      <c r="H40" s="122"/>
      <c r="I40" s="35"/>
    </row>
    <row r="41" spans="1:9" ht="12.75">
      <c r="A41" s="93" t="s">
        <v>173</v>
      </c>
      <c r="B41" s="94" t="s">
        <v>153</v>
      </c>
      <c r="C41" s="95"/>
      <c r="D41" s="95"/>
      <c r="E41" s="119">
        <f>E19/(E19+E22+E25+E28)</f>
        <v>0</v>
      </c>
      <c r="F41" s="108"/>
      <c r="G41" s="108"/>
      <c r="H41" s="109"/>
      <c r="I41" s="30"/>
    </row>
    <row r="42" spans="1:9" ht="25.5">
      <c r="A42" s="33">
        <v>13</v>
      </c>
      <c r="B42" s="31" t="s">
        <v>175</v>
      </c>
      <c r="C42" s="21" t="s">
        <v>68</v>
      </c>
      <c r="D42" s="21" t="s">
        <v>80</v>
      </c>
      <c r="E42" s="39"/>
      <c r="F42" s="39"/>
      <c r="G42" s="39"/>
      <c r="H42" s="39"/>
      <c r="I42" s="115" t="s">
        <v>176</v>
      </c>
    </row>
    <row r="43" spans="1:9" ht="12.75">
      <c r="A43" s="34" t="s">
        <v>129</v>
      </c>
      <c r="B43" s="91" t="s">
        <v>152</v>
      </c>
      <c r="C43" s="22"/>
      <c r="D43" s="22"/>
      <c r="E43" s="40">
        <f>(E11+E14+E17+40*E36)*E38</f>
        <v>56</v>
      </c>
      <c r="F43" s="40">
        <f>(F11+F14+F17+40*E36)*E38</f>
        <v>56</v>
      </c>
      <c r="G43" s="40">
        <f>(G11+G14+G17+40*E36)*E38</f>
        <v>129.5</v>
      </c>
      <c r="H43" s="40">
        <f>(H11+H14+H17+40*E36)*E38</f>
        <v>56</v>
      </c>
      <c r="I43" s="116"/>
    </row>
    <row r="44" spans="1:9" ht="12.75">
      <c r="A44" s="32" t="s">
        <v>130</v>
      </c>
      <c r="B44" s="94" t="s">
        <v>153</v>
      </c>
      <c r="C44" s="23"/>
      <c r="D44" s="23"/>
      <c r="E44" s="41">
        <f>(E10+E13+E16+40*E37)*0.7</f>
        <v>28</v>
      </c>
      <c r="F44" s="41">
        <f>(F10+F13+F16+40*E37)*0.7</f>
        <v>28</v>
      </c>
      <c r="G44" s="41">
        <f>(G10+G13+G16+40*E37)*0.7</f>
        <v>28</v>
      </c>
      <c r="H44" s="41">
        <f>(H10+H13+H16+40*E37)*0.7</f>
        <v>28</v>
      </c>
      <c r="I44" s="117"/>
    </row>
    <row r="45" spans="1:9" ht="25.5">
      <c r="A45" s="56">
        <v>14</v>
      </c>
      <c r="B45" s="57" t="s">
        <v>81</v>
      </c>
      <c r="C45" s="58" t="s">
        <v>72</v>
      </c>
      <c r="D45" s="58" t="s">
        <v>85</v>
      </c>
      <c r="E45" s="60"/>
      <c r="F45" s="60"/>
      <c r="G45" s="60">
        <v>1</v>
      </c>
      <c r="H45" s="60">
        <v>1</v>
      </c>
      <c r="I45" s="57"/>
    </row>
    <row r="46" spans="1:9" ht="12.75">
      <c r="A46" s="56">
        <v>15</v>
      </c>
      <c r="B46" s="57" t="s">
        <v>177</v>
      </c>
      <c r="C46" s="58" t="s">
        <v>68</v>
      </c>
      <c r="D46" s="58" t="s">
        <v>86</v>
      </c>
      <c r="E46" s="96"/>
      <c r="F46" s="97"/>
      <c r="G46" s="97"/>
      <c r="H46" s="98"/>
      <c r="I46" s="67"/>
    </row>
    <row r="47" spans="1:10" ht="12.75">
      <c r="A47" s="61" t="s">
        <v>131</v>
      </c>
      <c r="B47" s="62" t="s">
        <v>152</v>
      </c>
      <c r="C47" s="63"/>
      <c r="D47" s="63"/>
      <c r="E47" s="126">
        <v>22</v>
      </c>
      <c r="F47" s="121"/>
      <c r="G47" s="121"/>
      <c r="H47" s="122"/>
      <c r="I47" s="64"/>
      <c r="J47" s="89" t="s">
        <v>145</v>
      </c>
    </row>
    <row r="48" spans="1:10" ht="12.75">
      <c r="A48" s="68" t="s">
        <v>132</v>
      </c>
      <c r="B48" s="65" t="s">
        <v>153</v>
      </c>
      <c r="C48" s="63"/>
      <c r="D48" s="63"/>
      <c r="E48" s="118">
        <v>22</v>
      </c>
      <c r="F48" s="108"/>
      <c r="G48" s="108"/>
      <c r="H48" s="109"/>
      <c r="I48" s="64"/>
      <c r="J48" s="89" t="s">
        <v>145</v>
      </c>
    </row>
    <row r="49" spans="1:9" ht="25.5">
      <c r="A49" s="33">
        <v>16</v>
      </c>
      <c r="B49" s="31" t="s">
        <v>178</v>
      </c>
      <c r="C49" s="21" t="s">
        <v>68</v>
      </c>
      <c r="D49" s="21" t="s">
        <v>87</v>
      </c>
      <c r="E49" s="96"/>
      <c r="F49" s="97"/>
      <c r="G49" s="97"/>
      <c r="H49" s="98"/>
      <c r="I49" s="42" t="s">
        <v>82</v>
      </c>
    </row>
    <row r="50" spans="1:9" ht="12.75">
      <c r="A50" s="34" t="s">
        <v>133</v>
      </c>
      <c r="B50" s="91" t="s">
        <v>152</v>
      </c>
      <c r="C50" s="22"/>
      <c r="D50" s="22"/>
      <c r="E50" s="127">
        <f>(E43*E45+F43*F45+G43*G45+H43*H45)/(E45+F45+G45+H45)</f>
        <v>92.75</v>
      </c>
      <c r="F50" s="121"/>
      <c r="G50" s="121"/>
      <c r="H50" s="122"/>
      <c r="I50" s="35"/>
    </row>
    <row r="51" spans="1:9" ht="12.75">
      <c r="A51" s="43" t="s">
        <v>134</v>
      </c>
      <c r="B51" s="94" t="s">
        <v>153</v>
      </c>
      <c r="C51" s="22"/>
      <c r="D51" s="22"/>
      <c r="E51" s="107">
        <f>(E44*E45+F44*F45+G44*G45+H44*H45)/(E45+F45+G45+H45)</f>
        <v>28</v>
      </c>
      <c r="F51" s="108"/>
      <c r="G51" s="108"/>
      <c r="H51" s="109"/>
      <c r="I51" s="35"/>
    </row>
    <row r="52" spans="1:9" ht="25.5">
      <c r="A52" s="33">
        <v>17</v>
      </c>
      <c r="B52" s="31" t="s">
        <v>179</v>
      </c>
      <c r="C52" s="21" t="s">
        <v>72</v>
      </c>
      <c r="D52" s="21" t="s">
        <v>88</v>
      </c>
      <c r="E52" s="96"/>
      <c r="F52" s="97"/>
      <c r="G52" s="97"/>
      <c r="H52" s="98"/>
      <c r="I52" s="42" t="s">
        <v>89</v>
      </c>
    </row>
    <row r="53" spans="1:9" ht="12.75">
      <c r="A53" s="34" t="s">
        <v>135</v>
      </c>
      <c r="B53" s="91" t="s">
        <v>152</v>
      </c>
      <c r="C53" s="22"/>
      <c r="D53" s="22"/>
      <c r="E53" s="127">
        <f>E47/E50</f>
        <v>0.2371967654986523</v>
      </c>
      <c r="F53" s="121"/>
      <c r="G53" s="121"/>
      <c r="H53" s="122"/>
      <c r="I53" s="35"/>
    </row>
    <row r="54" spans="1:9" ht="12.75">
      <c r="A54" s="34" t="s">
        <v>136</v>
      </c>
      <c r="B54" s="94" t="s">
        <v>153</v>
      </c>
      <c r="C54" s="22"/>
      <c r="D54" s="22"/>
      <c r="E54" s="107">
        <f>E48/E51</f>
        <v>0.7857142857142857</v>
      </c>
      <c r="F54" s="108"/>
      <c r="G54" s="108"/>
      <c r="H54" s="109"/>
      <c r="I54" s="35"/>
    </row>
    <row r="55" spans="1:9" ht="38.25">
      <c r="A55" s="33">
        <v>18</v>
      </c>
      <c r="B55" s="31" t="s">
        <v>180</v>
      </c>
      <c r="C55" s="21" t="s">
        <v>72</v>
      </c>
      <c r="D55" s="21" t="s">
        <v>91</v>
      </c>
      <c r="E55" s="27"/>
      <c r="F55" s="28"/>
      <c r="G55" s="28"/>
      <c r="H55" s="29"/>
      <c r="I55" s="42" t="s">
        <v>90</v>
      </c>
    </row>
    <row r="56" spans="1:9" ht="12.75">
      <c r="A56" s="34" t="s">
        <v>137</v>
      </c>
      <c r="B56" s="91" t="s">
        <v>152</v>
      </c>
      <c r="C56" s="22"/>
      <c r="D56" s="22"/>
      <c r="E56" s="127">
        <f>(E45+F45+G45+H45)/E53</f>
        <v>8.431818181818182</v>
      </c>
      <c r="F56" s="121"/>
      <c r="G56" s="121"/>
      <c r="H56" s="122"/>
      <c r="I56" s="35"/>
    </row>
    <row r="57" spans="1:9" ht="12.75">
      <c r="A57" s="34" t="s">
        <v>138</v>
      </c>
      <c r="B57" s="94" t="s">
        <v>153</v>
      </c>
      <c r="C57" s="22"/>
      <c r="D57" s="22"/>
      <c r="E57" s="107">
        <f>(E45+F45+G45+H45)/E54+1</f>
        <v>3.5454545454545454</v>
      </c>
      <c r="F57" s="108"/>
      <c r="G57" s="108"/>
      <c r="H57" s="109"/>
      <c r="I57" s="35"/>
    </row>
    <row r="58" spans="1:9" ht="38.25">
      <c r="A58" s="9">
        <v>19</v>
      </c>
      <c r="B58" s="10" t="s">
        <v>105</v>
      </c>
      <c r="C58" s="7" t="s">
        <v>72</v>
      </c>
      <c r="D58" s="11" t="s">
        <v>106</v>
      </c>
      <c r="E58" s="24" t="e">
        <f>(E29/E32)*E39</f>
        <v>#DIV/0!</v>
      </c>
      <c r="F58" s="25"/>
      <c r="G58" s="25"/>
      <c r="H58" s="26"/>
      <c r="I58" s="17" t="s">
        <v>107</v>
      </c>
    </row>
    <row r="59" spans="1:9" ht="25.5">
      <c r="A59" s="9">
        <v>20</v>
      </c>
      <c r="B59" s="10" t="s">
        <v>108</v>
      </c>
      <c r="C59" s="7" t="s">
        <v>72</v>
      </c>
      <c r="D59" s="11" t="s">
        <v>109</v>
      </c>
      <c r="E59" s="24" t="e">
        <f>E58*24</f>
        <v>#DIV/0!</v>
      </c>
      <c r="F59" s="25"/>
      <c r="G59" s="25"/>
      <c r="H59" s="26"/>
      <c r="I59" s="17" t="s">
        <v>110</v>
      </c>
    </row>
  </sheetData>
  <sheetProtection/>
  <mergeCells count="30">
    <mergeCell ref="E34:H34"/>
    <mergeCell ref="E30:H30"/>
    <mergeCell ref="A7:A8"/>
    <mergeCell ref="B7:B8"/>
    <mergeCell ref="C7:C8"/>
    <mergeCell ref="D7:D8"/>
    <mergeCell ref="E33:H33"/>
    <mergeCell ref="E31:H31"/>
    <mergeCell ref="E28:H28"/>
    <mergeCell ref="E24:H24"/>
    <mergeCell ref="E53:H53"/>
    <mergeCell ref="E54:H54"/>
    <mergeCell ref="E56:H56"/>
    <mergeCell ref="C29:C31"/>
    <mergeCell ref="E36:H36"/>
    <mergeCell ref="E47:H47"/>
    <mergeCell ref="E48:H48"/>
    <mergeCell ref="E50:H50"/>
    <mergeCell ref="E51:H51"/>
    <mergeCell ref="E39:H39"/>
    <mergeCell ref="E57:H57"/>
    <mergeCell ref="I10:I12"/>
    <mergeCell ref="I13:I15"/>
    <mergeCell ref="I42:I44"/>
    <mergeCell ref="E37:H37"/>
    <mergeCell ref="E41:H41"/>
    <mergeCell ref="E40:H40"/>
    <mergeCell ref="E22:H22"/>
    <mergeCell ref="E27:H27"/>
    <mergeCell ref="E25:H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krylova</dc:creator>
  <cp:keywords/>
  <dc:description/>
  <cp:lastModifiedBy>user</cp:lastModifiedBy>
  <dcterms:created xsi:type="dcterms:W3CDTF">2011-06-22T09:44:30Z</dcterms:created>
  <dcterms:modified xsi:type="dcterms:W3CDTF">2017-05-31T08:49:50Z</dcterms:modified>
  <cp:category/>
  <cp:version/>
  <cp:contentType/>
  <cp:contentStatus/>
</cp:coreProperties>
</file>